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yumc-my.sharepoint.com/personal/bobflask_unyumc_org/Documents/U Drive/Ministry Shares/2025/"/>
    </mc:Choice>
  </mc:AlternateContent>
  <xr:revisionPtr revIDLastSave="2" documentId="13_ncr:1_{5D7EC5D5-F277-4FF2-883F-BC601206AFCD}" xr6:coauthVersionLast="47" xr6:coauthVersionMax="47" xr10:uidLastSave="{E1B3AA67-C225-474E-A870-529C3CAC5717}"/>
  <bookViews>
    <workbookView xWindow="38290" yWindow="-110" windowWidth="22780" windowHeight="14540" xr2:uid="{00000000-000D-0000-FFFF-FFFF00000000}"/>
  </bookViews>
  <sheets>
    <sheet name="2025 MS Allocation Breakdown" sheetId="1" r:id="rId1"/>
    <sheet name="Sheet2" sheetId="2" r:id="rId2"/>
    <sheet name="Sheet3" sheetId="3" r:id="rId3"/>
  </sheets>
  <definedNames>
    <definedName name="_xlnm.Print_Area" localSheetId="0">'2025 MS Allocation Breakdown'!$A$1:$I$86</definedName>
    <definedName name="_xlnm.Print_Titles" localSheetId="0">'2025 MS Allocation Breakdown'!$2:$2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I81" i="1"/>
  <c r="G66" i="1" l="1"/>
  <c r="G61" i="1"/>
  <c r="G49" i="1"/>
  <c r="G17" i="1"/>
  <c r="G79" i="1" l="1"/>
  <c r="G84" i="1" l="1"/>
  <c r="H48" i="1" l="1"/>
  <c r="I48" i="1" s="1"/>
  <c r="H10" i="1"/>
  <c r="I10" i="1" s="1"/>
  <c r="H11" i="1"/>
  <c r="I11" i="1" s="1"/>
  <c r="H9" i="1"/>
  <c r="I9" i="1" s="1"/>
  <c r="H12" i="1"/>
  <c r="I12" i="1" s="1"/>
  <c r="H13" i="1"/>
  <c r="I13" i="1" s="1"/>
  <c r="H14" i="1"/>
  <c r="I14" i="1" s="1"/>
  <c r="H15" i="1"/>
  <c r="I15" i="1" s="1"/>
  <c r="H8" i="1"/>
  <c r="I8" i="1" s="1"/>
  <c r="H33" i="1"/>
  <c r="I33" i="1" s="1"/>
  <c r="H55" i="1"/>
  <c r="I55" i="1" s="1"/>
  <c r="H57" i="1"/>
  <c r="I57" i="1" s="1"/>
  <c r="H59" i="1"/>
  <c r="I59" i="1" s="1"/>
  <c r="H38" i="1"/>
  <c r="I38" i="1" s="1"/>
  <c r="H74" i="1"/>
  <c r="I74" i="1" s="1"/>
  <c r="H72" i="1"/>
  <c r="I72" i="1" s="1"/>
  <c r="H70" i="1"/>
  <c r="I70" i="1" s="1"/>
  <c r="H54" i="1"/>
  <c r="I54" i="1" s="1"/>
  <c r="H56" i="1"/>
  <c r="I56" i="1" s="1"/>
  <c r="H36" i="1"/>
  <c r="I36" i="1" s="1"/>
  <c r="H22" i="1"/>
  <c r="I22" i="1" s="1"/>
  <c r="H40" i="1"/>
  <c r="I40" i="1" s="1"/>
  <c r="H42" i="1"/>
  <c r="I42" i="1" s="1"/>
  <c r="H58" i="1"/>
  <c r="I58" i="1" s="1"/>
  <c r="H27" i="1"/>
  <c r="I27" i="1" s="1"/>
  <c r="H60" i="1"/>
  <c r="I60" i="1" s="1"/>
  <c r="H31" i="1"/>
  <c r="I31" i="1" s="1"/>
  <c r="H41" i="1"/>
  <c r="I41" i="1" s="1"/>
  <c r="H69" i="1"/>
  <c r="I69" i="1" s="1"/>
  <c r="H35" i="1"/>
  <c r="I35" i="1" s="1"/>
  <c r="H26" i="1"/>
  <c r="I26" i="1" s="1"/>
  <c r="H75" i="1"/>
  <c r="I75" i="1" s="1"/>
  <c r="H21" i="1"/>
  <c r="I21" i="1" s="1"/>
  <c r="H28" i="1"/>
  <c r="I28" i="1" s="1"/>
  <c r="H73" i="1"/>
  <c r="I73" i="1" s="1"/>
  <c r="H23" i="1"/>
  <c r="I23" i="1" s="1"/>
  <c r="H30" i="1"/>
  <c r="I30" i="1" s="1"/>
  <c r="H64" i="1"/>
  <c r="I64" i="1" s="1"/>
  <c r="H76" i="1"/>
  <c r="I76" i="1" s="1"/>
  <c r="H34" i="1"/>
  <c r="I34" i="1" s="1"/>
  <c r="H24" i="1"/>
  <c r="I24" i="1" s="1"/>
  <c r="H51" i="1"/>
  <c r="I51" i="1" s="1"/>
  <c r="H44" i="1"/>
  <c r="I44" i="1" s="1"/>
  <c r="H45" i="1"/>
  <c r="I45" i="1" s="1"/>
  <c r="H46" i="1"/>
  <c r="I46" i="1" s="1"/>
  <c r="H47" i="1"/>
  <c r="I47" i="1" s="1"/>
  <c r="H82" i="1"/>
  <c r="I82" i="1" s="1"/>
  <c r="H71" i="1"/>
  <c r="I71" i="1" s="1"/>
  <c r="H29" i="1"/>
  <c r="I29" i="1" s="1"/>
  <c r="H65" i="1"/>
  <c r="I65" i="1" s="1"/>
  <c r="H32" i="1"/>
  <c r="I32" i="1" s="1"/>
  <c r="H39" i="1"/>
  <c r="I39" i="1" s="1"/>
  <c r="H61" i="1" l="1"/>
  <c r="I66" i="1"/>
  <c r="I61" i="1"/>
  <c r="H66" i="1"/>
  <c r="H77" i="1"/>
  <c r="I77" i="1"/>
  <c r="I17" i="1"/>
  <c r="H17" i="1"/>
  <c r="H49" i="1"/>
  <c r="I49" i="1"/>
  <c r="I79" i="1" l="1"/>
  <c r="I84" i="1" s="1"/>
  <c r="H79" i="1"/>
  <c r="H84" i="1" s="1"/>
</calcChain>
</file>

<file path=xl/sharedStrings.xml><?xml version="1.0" encoding="utf-8"?>
<sst xmlns="http://schemas.openxmlformats.org/spreadsheetml/2006/main" count="75" uniqueCount="75">
  <si>
    <t>Proportion of Total Budget</t>
  </si>
  <si>
    <t>World Service</t>
  </si>
  <si>
    <t>Ministerial Education</t>
  </si>
  <si>
    <t>Black College</t>
  </si>
  <si>
    <t>Africa University</t>
  </si>
  <si>
    <t>Episcopal</t>
  </si>
  <si>
    <t>Interdenominational Cooperation</t>
  </si>
  <si>
    <t>General Administration</t>
  </si>
  <si>
    <t>Jurisdictional Administration</t>
  </si>
  <si>
    <t>CONFERENCE MINISTRIES</t>
  </si>
  <si>
    <t xml:space="preserve">Connectional Ministries </t>
  </si>
  <si>
    <t>Conference Leadership Team</t>
  </si>
  <si>
    <t>Congregational Revitalization</t>
  </si>
  <si>
    <t>Older Adult Ministries Team</t>
  </si>
  <si>
    <t>Council on Youth Ministries</t>
  </si>
  <si>
    <t>Commission on Archives and History</t>
  </si>
  <si>
    <t>Resource Center</t>
  </si>
  <si>
    <t>Board of Laity</t>
  </si>
  <si>
    <t>College Ministries</t>
  </si>
  <si>
    <t>Commission on Religion and Race</t>
  </si>
  <si>
    <t>Commission on Status and Role of Women</t>
  </si>
  <si>
    <t>Committee on Native American Ministry</t>
  </si>
  <si>
    <t>Committee on Accessibilities Concerns</t>
  </si>
  <si>
    <t>Nominations &amp; Leadership Development Team</t>
  </si>
  <si>
    <t>Annual Conference Sessions</t>
  </si>
  <si>
    <t>Global Ministries Team</t>
  </si>
  <si>
    <t>Social Holiness Team</t>
  </si>
  <si>
    <t>Disaster Response Team</t>
  </si>
  <si>
    <t>Volunteers In Mission</t>
  </si>
  <si>
    <t>Subtotal Conference Connectional Ministries</t>
  </si>
  <si>
    <t>Board of Ordained Ministry</t>
  </si>
  <si>
    <t>Cabinet</t>
  </si>
  <si>
    <t>District Operations</t>
  </si>
  <si>
    <t>Board of Pensions and Health Benefits</t>
  </si>
  <si>
    <t>Equitable Compensation</t>
  </si>
  <si>
    <t>Episcopacy Committee</t>
  </si>
  <si>
    <t>Episcopal Office</t>
  </si>
  <si>
    <t>General &amp; Jurisdictional Conference Travel</t>
  </si>
  <si>
    <t>Subtotal Ministerial Support</t>
  </si>
  <si>
    <t>Operations of Director Communications</t>
  </si>
  <si>
    <t>Computer Services</t>
  </si>
  <si>
    <t>Operations of Director of Benefits</t>
  </si>
  <si>
    <t>Operations of Treasurer</t>
  </si>
  <si>
    <t>Conference Office &amp; Administrative Services</t>
  </si>
  <si>
    <t>Council on Finance and Administration</t>
  </si>
  <si>
    <t>Board of Trustees</t>
  </si>
  <si>
    <t>Subtotal Administrative Ministries</t>
  </si>
  <si>
    <t>Bishop's Crisis Response Team</t>
  </si>
  <si>
    <t>GENERAL CHURCH APPORTIONMENTS</t>
  </si>
  <si>
    <t>General Church Apportionments at 100%</t>
  </si>
  <si>
    <t>Conference Connectional Ministries Support -</t>
  </si>
  <si>
    <t>Enhancing Ministries -</t>
  </si>
  <si>
    <t>New Faith Communities Team</t>
  </si>
  <si>
    <t>New Faith Communities Ministries</t>
  </si>
  <si>
    <t>Safe Sanctuaries Team</t>
  </si>
  <si>
    <t>Equipping Ministries -</t>
  </si>
  <si>
    <t>Young People Ministries Team</t>
  </si>
  <si>
    <t xml:space="preserve">Extended Ministries - </t>
  </si>
  <si>
    <t>Conference Camp and Retreat Ministries</t>
  </si>
  <si>
    <t>Ministerial Support -</t>
  </si>
  <si>
    <t>Cabinet &amp; Districts -</t>
  </si>
  <si>
    <t>Subtotal Cabinet &amp; Districts</t>
  </si>
  <si>
    <t>Administrative Ministries -</t>
  </si>
  <si>
    <t>Communications Commission</t>
  </si>
  <si>
    <t>Total Conference Ministries</t>
  </si>
  <si>
    <t>Conference Ministry Shares at Full Giving</t>
  </si>
  <si>
    <t>TOTAL GENERAL CHURCH AND CONFERENCE MINISTRIES</t>
  </si>
  <si>
    <t>Breakdown of Your Local Church MS Allocation</t>
  </si>
  <si>
    <t>UPPER NEW YORK CONFERENCE OF THE UNITED METHODIST CHURCH</t>
  </si>
  <si>
    <t>Hispanic/Latino Ministries/Albany Emmar</t>
  </si>
  <si>
    <t>Lay Servant Ministry Team</t>
  </si>
  <si>
    <t>Other Funding or use of Reserves as Needed</t>
  </si>
  <si>
    <t>2025 Ministry Share Revenue Budget</t>
  </si>
  <si>
    <t>Ministry Share Budget Allocation for 2025</t>
  </si>
  <si>
    <t>Enter Your Total Church 2025 Ministry Share Allocation in the Yellow box: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</si>
</sst>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\ #,##0.00\ \);_(* &quot;-&quot;??_);_(\ @_ \)"/>
    <numFmt numFmtId="167" formatCode="_(* #,##0_);_(* \(\ #,##0\ \);_(* &quot;-&quot;??_);_(\ @_ \)"/>
    <numFmt numFmtId="168" formatCode="_(* #,##0.00_);_(* &quot;( &quot;#,##0.00&quot; )&quot;;_(* \-??_);_(\ @_ \)"/>
    <numFmt numFmtId="169" formatCode="* #,##0.00\ ;* &quot;( &quot;#,##0.00&quot; )&quot;;* \-#\ ;@&quot; )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</font>
    <font>
      <b/>
      <sz val="16"/>
      <color theme="1"/>
      <name val="Arial"/>
      <family val="2"/>
    </font>
    <font>
      <b/>
      <u/>
      <sz val="16"/>
      <name val="Arial"/>
      <family val="2"/>
    </font>
    <font>
      <sz val="9.5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168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18" fillId="0" borderId="0"/>
    <xf numFmtId="0" fontId="19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0" fillId="0" borderId="0"/>
    <xf numFmtId="169" fontId="20" fillId="0" borderId="0" applyBorder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1" fillId="0" borderId="0" xfId="4"/>
    <xf numFmtId="0" fontId="8" fillId="0" borderId="0" xfId="15" applyFont="1"/>
    <xf numFmtId="0" fontId="6" fillId="0" borderId="0" xfId="15" applyFont="1"/>
    <xf numFmtId="0" fontId="9" fillId="0" borderId="0" xfId="15" applyFont="1" applyAlignment="1">
      <alignment vertical="top" wrapText="1"/>
    </xf>
    <xf numFmtId="0" fontId="9" fillId="0" borderId="0" xfId="15" applyFont="1" applyAlignment="1">
      <alignment vertical="top"/>
    </xf>
    <xf numFmtId="0" fontId="9" fillId="0" borderId="0" xfId="15" applyFont="1" applyAlignment="1">
      <alignment horizontal="left" vertical="top"/>
    </xf>
    <xf numFmtId="0" fontId="8" fillId="0" borderId="0" xfId="15" applyFont="1" applyAlignment="1">
      <alignment vertical="top"/>
    </xf>
    <xf numFmtId="0" fontId="10" fillId="0" borderId="0" xfId="15" applyFont="1" applyAlignment="1">
      <alignment vertical="top"/>
    </xf>
    <xf numFmtId="1" fontId="9" fillId="0" borderId="0" xfId="15" applyNumberFormat="1" applyFont="1" applyAlignment="1">
      <alignment vertical="top"/>
    </xf>
    <xf numFmtId="44" fontId="9" fillId="0" borderId="0" xfId="15" applyNumberFormat="1" applyFont="1" applyAlignment="1">
      <alignment horizontal="right" vertical="top"/>
    </xf>
    <xf numFmtId="0" fontId="9" fillId="0" borderId="0" xfId="15" applyFont="1"/>
    <xf numFmtId="0" fontId="17" fillId="0" borderId="0" xfId="15" applyFont="1" applyAlignment="1">
      <alignment vertical="top"/>
    </xf>
    <xf numFmtId="0" fontId="7" fillId="0" borderId="0" xfId="15" applyFont="1" applyAlignment="1">
      <alignment horizontal="left" vertical="top"/>
    </xf>
    <xf numFmtId="0" fontId="9" fillId="0" borderId="0" xfId="4" applyFont="1"/>
    <xf numFmtId="0" fontId="12" fillId="0" borderId="0" xfId="15" applyFont="1" applyAlignment="1">
      <alignment horizontal="center" wrapText="1"/>
    </xf>
    <xf numFmtId="165" fontId="9" fillId="0" borderId="2" xfId="2" applyNumberFormat="1" applyFont="1" applyBorder="1"/>
    <xf numFmtId="10" fontId="14" fillId="0" borderId="1" xfId="3" applyNumberFormat="1" applyFont="1" applyBorder="1" applyAlignment="1">
      <alignment horizontal="center"/>
    </xf>
    <xf numFmtId="10" fontId="8" fillId="0" borderId="1" xfId="3" applyNumberFormat="1" applyFont="1" applyBorder="1" applyAlignment="1">
      <alignment horizontal="center"/>
    </xf>
    <xf numFmtId="10" fontId="9" fillId="0" borderId="4" xfId="3" applyNumberFormat="1" applyFont="1" applyBorder="1" applyAlignment="1">
      <alignment horizontal="center"/>
    </xf>
    <xf numFmtId="10" fontId="13" fillId="0" borderId="0" xfId="3" applyNumberFormat="1" applyFont="1" applyAlignment="1">
      <alignment horizontal="center" wrapText="1"/>
    </xf>
    <xf numFmtId="167" fontId="9" fillId="0" borderId="4" xfId="4" applyNumberFormat="1" applyFont="1" applyBorder="1"/>
    <xf numFmtId="164" fontId="13" fillId="0" borderId="0" xfId="1" applyNumberFormat="1" applyFont="1" applyAlignment="1">
      <alignment horizontal="center" wrapText="1"/>
    </xf>
    <xf numFmtId="164" fontId="14" fillId="0" borderId="1" xfId="1" applyNumberFormat="1" applyFont="1" applyBorder="1"/>
    <xf numFmtId="164" fontId="14" fillId="0" borderId="0" xfId="1" applyNumberFormat="1" applyFont="1"/>
    <xf numFmtId="165" fontId="14" fillId="0" borderId="0" xfId="2" applyNumberFormat="1" applyFont="1"/>
    <xf numFmtId="10" fontId="9" fillId="0" borderId="2" xfId="3" applyNumberFormat="1" applyFont="1" applyBorder="1" applyAlignment="1">
      <alignment horizontal="center"/>
    </xf>
    <xf numFmtId="10" fontId="8" fillId="0" borderId="0" xfId="3" applyNumberFormat="1" applyFont="1" applyAlignment="1">
      <alignment horizontal="center"/>
    </xf>
    <xf numFmtId="10" fontId="14" fillId="0" borderId="0" xfId="3" applyNumberFormat="1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167" fontId="8" fillId="0" borderId="0" xfId="5" applyNumberFormat="1" applyFont="1"/>
    <xf numFmtId="0" fontId="8" fillId="0" borderId="0" xfId="4" applyFont="1"/>
    <xf numFmtId="167" fontId="8" fillId="0" borderId="1" xfId="4" applyNumberFormat="1" applyFont="1" applyBorder="1"/>
    <xf numFmtId="167" fontId="8" fillId="0" borderId="0" xfId="4" applyNumberFormat="1" applyFont="1"/>
    <xf numFmtId="42" fontId="16" fillId="0" borderId="0" xfId="0" applyNumberFormat="1" applyFont="1" applyAlignment="1">
      <alignment horizontal="left"/>
    </xf>
    <xf numFmtId="42" fontId="13" fillId="0" borderId="0" xfId="0" applyNumberFormat="1" applyFont="1" applyAlignment="1">
      <alignment horizontal="left"/>
    </xf>
    <xf numFmtId="0" fontId="16" fillId="0" borderId="0" xfId="0" applyFont="1"/>
    <xf numFmtId="165" fontId="8" fillId="0" borderId="0" xfId="2" applyNumberFormat="1" applyFont="1" applyFill="1" applyBorder="1"/>
    <xf numFmtId="165" fontId="7" fillId="2" borderId="3" xfId="2" applyNumberFormat="1" applyFont="1" applyFill="1" applyBorder="1" applyProtection="1"/>
    <xf numFmtId="164" fontId="14" fillId="0" borderId="0" xfId="1" applyNumberFormat="1" applyFont="1" applyFill="1"/>
    <xf numFmtId="164" fontId="14" fillId="0" borderId="0" xfId="0" applyNumberFormat="1" applyFont="1"/>
    <xf numFmtId="164" fontId="8" fillId="0" borderId="0" xfId="1" applyNumberFormat="1" applyFont="1"/>
  </cellXfs>
  <cellStyles count="60">
    <cellStyle name="Comma" xfId="1" builtinId="3"/>
    <cellStyle name="Comma 2" xfId="6" xr:uid="{00000000-0005-0000-0000-000001000000}"/>
    <cellStyle name="Comma 3" xfId="7" xr:uid="{00000000-0005-0000-0000-000002000000}"/>
    <cellStyle name="Comma 3 2" xfId="45" xr:uid="{00000000-0005-0000-0000-000003000000}"/>
    <cellStyle name="Comma 4" xfId="8" xr:uid="{00000000-0005-0000-0000-000004000000}"/>
    <cellStyle name="Comma 4 2" xfId="46" xr:uid="{00000000-0005-0000-0000-000005000000}"/>
    <cellStyle name="Comma 5" xfId="9" xr:uid="{00000000-0005-0000-0000-000006000000}"/>
    <cellStyle name="Comma 5 2" xfId="10" xr:uid="{00000000-0005-0000-0000-000007000000}"/>
    <cellStyle name="Comma 5 2 2" xfId="48" xr:uid="{00000000-0005-0000-0000-000008000000}"/>
    <cellStyle name="Comma 5 3" xfId="47" xr:uid="{00000000-0005-0000-0000-000009000000}"/>
    <cellStyle name="Comma 6" xfId="35" xr:uid="{00000000-0005-0000-0000-00000A000000}"/>
    <cellStyle name="Comma 7" xfId="42" xr:uid="{00000000-0005-0000-0000-00000B000000}"/>
    <cellStyle name="Comma 8" xfId="5" xr:uid="{00000000-0005-0000-0000-00000C000000}"/>
    <cellStyle name="Currency" xfId="2" builtinId="4"/>
    <cellStyle name="Currency 2" xfId="12" xr:uid="{00000000-0005-0000-0000-00000E000000}"/>
    <cellStyle name="Currency 2 2" xfId="39" xr:uid="{00000000-0005-0000-0000-00000F000000}"/>
    <cellStyle name="Currency 3" xfId="13" xr:uid="{00000000-0005-0000-0000-000010000000}"/>
    <cellStyle name="Currency 3 2" xfId="40" xr:uid="{00000000-0005-0000-0000-000011000000}"/>
    <cellStyle name="Currency 3 3" xfId="49" xr:uid="{00000000-0005-0000-0000-000012000000}"/>
    <cellStyle name="Currency 4" xfId="14" xr:uid="{00000000-0005-0000-0000-000013000000}"/>
    <cellStyle name="Currency 5" xfId="11" xr:uid="{00000000-0005-0000-0000-000014000000}"/>
    <cellStyle name="Hyperlink 2" xfId="33" xr:uid="{00000000-0005-0000-0000-000015000000}"/>
    <cellStyle name="Normal" xfId="0" builtinId="0"/>
    <cellStyle name="Normal 10" xfId="4" xr:uid="{00000000-0005-0000-0000-000017000000}"/>
    <cellStyle name="Normal 2" xfId="15" xr:uid="{00000000-0005-0000-0000-000018000000}"/>
    <cellStyle name="Normal 2 2" xfId="38" xr:uid="{00000000-0005-0000-0000-000019000000}"/>
    <cellStyle name="Normal 2 3" xfId="16" xr:uid="{00000000-0005-0000-0000-00001A000000}"/>
    <cellStyle name="Normal 22" xfId="17" xr:uid="{00000000-0005-0000-0000-00001B000000}"/>
    <cellStyle name="Normal 22 2" xfId="50" xr:uid="{00000000-0005-0000-0000-00001C000000}"/>
    <cellStyle name="Normal 23" xfId="18" xr:uid="{00000000-0005-0000-0000-00001D000000}"/>
    <cellStyle name="Normal 23 2" xfId="51" xr:uid="{00000000-0005-0000-0000-00001E000000}"/>
    <cellStyle name="Normal 24" xfId="19" xr:uid="{00000000-0005-0000-0000-00001F000000}"/>
    <cellStyle name="Normal 24 2" xfId="52" xr:uid="{00000000-0005-0000-0000-000020000000}"/>
    <cellStyle name="Normal 3" xfId="20" xr:uid="{00000000-0005-0000-0000-000021000000}"/>
    <cellStyle name="Normal 3 2" xfId="21" xr:uid="{00000000-0005-0000-0000-000022000000}"/>
    <cellStyle name="Normal 3 2 2" xfId="44" xr:uid="{00000000-0005-0000-0000-000023000000}"/>
    <cellStyle name="Normal 3 3" xfId="22" xr:uid="{00000000-0005-0000-0000-000024000000}"/>
    <cellStyle name="Normal 3 4" xfId="37" xr:uid="{00000000-0005-0000-0000-000025000000}"/>
    <cellStyle name="Normal 3 5" xfId="43" xr:uid="{00000000-0005-0000-0000-000026000000}"/>
    <cellStyle name="Normal 4" xfId="23" xr:uid="{00000000-0005-0000-0000-000027000000}"/>
    <cellStyle name="Normal 4 2" xfId="53" xr:uid="{00000000-0005-0000-0000-000028000000}"/>
    <cellStyle name="Normal 5" xfId="24" xr:uid="{00000000-0005-0000-0000-000029000000}"/>
    <cellStyle name="Normal 5 2" xfId="25" xr:uid="{00000000-0005-0000-0000-00002A000000}"/>
    <cellStyle name="Normal 5 2 2" xfId="55" xr:uid="{00000000-0005-0000-0000-00002B000000}"/>
    <cellStyle name="Normal 5 3" xfId="54" xr:uid="{00000000-0005-0000-0000-00002C000000}"/>
    <cellStyle name="Normal 6" xfId="30" xr:uid="{00000000-0005-0000-0000-00002D000000}"/>
    <cellStyle name="Normal 6 2" xfId="56" xr:uid="{00000000-0005-0000-0000-00002E000000}"/>
    <cellStyle name="Normal 7" xfId="34" xr:uid="{00000000-0005-0000-0000-00002F000000}"/>
    <cellStyle name="Normal 8" xfId="36" xr:uid="{00000000-0005-0000-0000-000030000000}"/>
    <cellStyle name="Normal 9" xfId="41" xr:uid="{00000000-0005-0000-0000-000031000000}"/>
    <cellStyle name="Percent" xfId="3" builtinId="5"/>
    <cellStyle name="Percent 2" xfId="26" xr:uid="{00000000-0005-0000-0000-000033000000}"/>
    <cellStyle name="Percent 3" xfId="27" xr:uid="{00000000-0005-0000-0000-000034000000}"/>
    <cellStyle name="Percent 3 2" xfId="28" xr:uid="{00000000-0005-0000-0000-000035000000}"/>
    <cellStyle name="Percent 3 2 2" xfId="58" xr:uid="{00000000-0005-0000-0000-000036000000}"/>
    <cellStyle name="Percent 3 3" xfId="57" xr:uid="{00000000-0005-0000-0000-000037000000}"/>
    <cellStyle name="Percent 4" xfId="29" xr:uid="{00000000-0005-0000-0000-000038000000}"/>
    <cellStyle name="Percent 5" xfId="31" xr:uid="{00000000-0005-0000-0000-000039000000}"/>
    <cellStyle name="Percent 5 2" xfId="59" xr:uid="{00000000-0005-0000-0000-00003A000000}"/>
    <cellStyle name="Percent 6" xfId="32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9"/>
  <sheetViews>
    <sheetView tabSelected="1" zoomScale="60" zoomScaleNormal="60" workbookViewId="0">
      <selection activeCell="I5" sqref="I5"/>
    </sheetView>
  </sheetViews>
  <sheetFormatPr defaultColWidth="9.1796875" defaultRowHeight="17.5" x14ac:dyDescent="0.35"/>
  <cols>
    <col min="1" max="1" width="7" style="1" customWidth="1"/>
    <col min="2" max="2" width="9.1796875" style="1"/>
    <col min="3" max="3" width="4.81640625" style="1" customWidth="1"/>
    <col min="4" max="4" width="5.453125" style="1" customWidth="1"/>
    <col min="5" max="5" width="9.1796875" style="1"/>
    <col min="6" max="6" width="70" style="1" customWidth="1"/>
    <col min="7" max="7" width="26" style="30" customWidth="1"/>
    <col min="8" max="8" width="21.26953125" style="29" customWidth="1"/>
    <col min="9" max="9" width="23.81640625" style="30" customWidth="1"/>
    <col min="10" max="16384" width="9.1796875" style="1"/>
  </cols>
  <sheetData>
    <row r="1" spans="2:9" ht="27.75" customHeight="1" x14ac:dyDescent="0.4">
      <c r="B1" s="38" t="s">
        <v>68</v>
      </c>
    </row>
    <row r="2" spans="2:9" ht="73" x14ac:dyDescent="0.5">
      <c r="B2" s="38" t="s">
        <v>73</v>
      </c>
      <c r="C2" s="2"/>
      <c r="D2" s="4"/>
      <c r="E2" s="2"/>
      <c r="F2" s="16"/>
      <c r="G2" s="31" t="s">
        <v>72</v>
      </c>
      <c r="H2" s="21" t="s">
        <v>0</v>
      </c>
      <c r="I2" s="23" t="s">
        <v>67</v>
      </c>
    </row>
    <row r="3" spans="2:9" ht="23.5" thickBot="1" x14ac:dyDescent="0.55000000000000004">
      <c r="B3" s="38"/>
      <c r="C3" s="2"/>
      <c r="D3" s="4"/>
      <c r="E3" s="2"/>
      <c r="F3" s="16"/>
      <c r="G3" s="31"/>
      <c r="H3" s="21"/>
      <c r="I3" s="23"/>
    </row>
    <row r="4" spans="2:9" ht="20.5" thickBot="1" x14ac:dyDescent="0.45">
      <c r="C4" s="36" t="s">
        <v>74</v>
      </c>
      <c r="D4" s="30"/>
      <c r="F4" s="30"/>
      <c r="G4" s="29"/>
      <c r="H4" s="1"/>
      <c r="I4" s="40">
        <v>0</v>
      </c>
    </row>
    <row r="5" spans="2:9" ht="18" x14ac:dyDescent="0.4">
      <c r="B5" s="37"/>
      <c r="D5" s="30"/>
      <c r="F5" s="30"/>
      <c r="G5" s="29"/>
      <c r="H5" s="39"/>
    </row>
    <row r="6" spans="2:9" ht="18" x14ac:dyDescent="0.4">
      <c r="B6" s="37"/>
      <c r="D6" s="30"/>
      <c r="F6" s="30"/>
      <c r="G6" s="29"/>
      <c r="H6" s="39"/>
    </row>
    <row r="7" spans="2:9" ht="20" x14ac:dyDescent="0.35">
      <c r="B7" s="13" t="s">
        <v>48</v>
      </c>
      <c r="C7" s="9"/>
      <c r="D7" s="9"/>
      <c r="E7" s="9"/>
      <c r="F7" s="9"/>
      <c r="G7" s="35"/>
    </row>
    <row r="8" spans="2:9" ht="19.5" customHeight="1" x14ac:dyDescent="0.35">
      <c r="B8" s="3"/>
      <c r="C8" s="6" t="s">
        <v>1</v>
      </c>
      <c r="D8" s="6"/>
      <c r="E8" s="9"/>
      <c r="F8" s="9"/>
      <c r="G8" s="41">
        <v>749422</v>
      </c>
      <c r="H8" s="29">
        <f>G8/$G$84</f>
        <v>9.3677750000000004E-2</v>
      </c>
      <c r="I8" s="26">
        <f t="shared" ref="I8:I15" si="0">ROUND(+$H8*$I$4,2)</f>
        <v>0</v>
      </c>
    </row>
    <row r="9" spans="2:9" ht="19.5" customHeight="1" x14ac:dyDescent="0.35">
      <c r="B9" s="3"/>
      <c r="C9" s="6" t="s">
        <v>2</v>
      </c>
      <c r="D9" s="6"/>
      <c r="E9" s="9"/>
      <c r="F9" s="9"/>
      <c r="G9" s="41">
        <v>194417</v>
      </c>
      <c r="H9" s="29">
        <f>G9/$G$84</f>
        <v>2.4302125000000001E-2</v>
      </c>
      <c r="I9" s="25">
        <f t="shared" si="0"/>
        <v>0</v>
      </c>
    </row>
    <row r="10" spans="2:9" ht="19.5" customHeight="1" x14ac:dyDescent="0.35">
      <c r="B10" s="3"/>
      <c r="C10" s="6" t="s">
        <v>3</v>
      </c>
      <c r="D10" s="6"/>
      <c r="E10" s="9"/>
      <c r="F10" s="9"/>
      <c r="G10" s="41">
        <v>103402</v>
      </c>
      <c r="H10" s="29">
        <f t="shared" ref="H10:H15" si="1">G10/$G$84</f>
        <v>1.2925249999999999E-2</v>
      </c>
      <c r="I10" s="25">
        <f t="shared" si="0"/>
        <v>0</v>
      </c>
    </row>
    <row r="11" spans="2:9" ht="19.5" customHeight="1" x14ac:dyDescent="0.35">
      <c r="B11" s="3"/>
      <c r="C11" s="6" t="s">
        <v>4</v>
      </c>
      <c r="D11" s="6"/>
      <c r="E11" s="9"/>
      <c r="F11" s="9"/>
      <c r="G11" s="41">
        <v>23141</v>
      </c>
      <c r="H11" s="29">
        <f t="shared" si="1"/>
        <v>2.8926249999999998E-3</v>
      </c>
      <c r="I11" s="25">
        <f t="shared" si="0"/>
        <v>0</v>
      </c>
    </row>
    <row r="12" spans="2:9" ht="19.5" customHeight="1" x14ac:dyDescent="0.35">
      <c r="B12" s="3"/>
      <c r="C12" s="6" t="s">
        <v>5</v>
      </c>
      <c r="D12" s="6"/>
      <c r="E12" s="9"/>
      <c r="F12" s="9"/>
      <c r="G12" s="41">
        <v>369402</v>
      </c>
      <c r="H12" s="29">
        <f t="shared" si="1"/>
        <v>4.6175250000000001E-2</v>
      </c>
      <c r="I12" s="25">
        <f t="shared" si="0"/>
        <v>0</v>
      </c>
    </row>
    <row r="13" spans="2:9" ht="19.5" customHeight="1" x14ac:dyDescent="0.35">
      <c r="B13" s="3"/>
      <c r="C13" s="6" t="s">
        <v>6</v>
      </c>
      <c r="D13" s="6"/>
      <c r="E13" s="9"/>
      <c r="F13" s="9"/>
      <c r="G13" s="41">
        <v>10727</v>
      </c>
      <c r="H13" s="29">
        <f t="shared" si="1"/>
        <v>1.3408750000000001E-3</v>
      </c>
      <c r="I13" s="25">
        <f t="shared" si="0"/>
        <v>0</v>
      </c>
    </row>
    <row r="14" spans="2:9" ht="19.5" customHeight="1" x14ac:dyDescent="0.35">
      <c r="B14" s="3"/>
      <c r="C14" s="6" t="s">
        <v>7</v>
      </c>
      <c r="D14" s="6"/>
      <c r="E14" s="3"/>
      <c r="F14" s="3"/>
      <c r="G14" s="41">
        <v>126657</v>
      </c>
      <c r="H14" s="29">
        <f t="shared" si="1"/>
        <v>1.5832124999999999E-2</v>
      </c>
      <c r="I14" s="25">
        <f t="shared" si="0"/>
        <v>0</v>
      </c>
    </row>
    <row r="15" spans="2:9" ht="19.5" customHeight="1" x14ac:dyDescent="0.35">
      <c r="B15" s="8"/>
      <c r="C15" s="6" t="s">
        <v>8</v>
      </c>
      <c r="D15" s="6"/>
      <c r="E15" s="5"/>
      <c r="F15" s="5"/>
      <c r="G15" s="41">
        <v>24599</v>
      </c>
      <c r="H15" s="29">
        <f t="shared" si="1"/>
        <v>3.0748749999999999E-3</v>
      </c>
      <c r="I15" s="25">
        <f t="shared" si="0"/>
        <v>0</v>
      </c>
    </row>
    <row r="16" spans="2:9" ht="19.5" customHeight="1" x14ac:dyDescent="0.4">
      <c r="B16" s="6"/>
      <c r="C16" s="15"/>
      <c r="D16" s="6"/>
      <c r="E16" s="5"/>
      <c r="F16" s="5"/>
      <c r="G16" s="35"/>
    </row>
    <row r="17" spans="2:9" ht="19.5" customHeight="1" thickBot="1" x14ac:dyDescent="0.45">
      <c r="B17" s="3"/>
      <c r="C17" s="2"/>
      <c r="D17" s="2"/>
      <c r="E17" s="7" t="s">
        <v>49</v>
      </c>
      <c r="F17" s="8"/>
      <c r="G17" s="22">
        <f>SUM(G8:G16)</f>
        <v>1601767</v>
      </c>
      <c r="H17" s="20">
        <f t="shared" ref="H17:I17" si="2">SUM(H8:H16)</f>
        <v>0.20022087500000002</v>
      </c>
      <c r="I17" s="22">
        <f t="shared" si="2"/>
        <v>0</v>
      </c>
    </row>
    <row r="18" spans="2:9" ht="18" x14ac:dyDescent="0.35">
      <c r="B18" s="6"/>
      <c r="C18" s="6"/>
      <c r="D18" s="6"/>
      <c r="E18" s="5"/>
      <c r="F18" s="5"/>
      <c r="G18" s="33"/>
    </row>
    <row r="19" spans="2:9" ht="20" x14ac:dyDescent="0.35">
      <c r="B19" s="13" t="s">
        <v>9</v>
      </c>
      <c r="C19" s="9"/>
      <c r="D19" s="9"/>
      <c r="E19" s="9"/>
      <c r="F19" s="9"/>
      <c r="G19" s="35"/>
    </row>
    <row r="20" spans="2:9" ht="19.5" customHeight="1" x14ac:dyDescent="0.35">
      <c r="B20" s="8"/>
      <c r="C20" s="6" t="s">
        <v>50</v>
      </c>
      <c r="D20" s="6"/>
      <c r="E20" s="6"/>
      <c r="F20" s="6"/>
      <c r="G20" s="33"/>
    </row>
    <row r="21" spans="2:9" ht="19.5" customHeight="1" x14ac:dyDescent="0.35">
      <c r="B21" s="6"/>
      <c r="C21" s="6"/>
      <c r="D21" s="2"/>
      <c r="E21" s="6" t="s">
        <v>10</v>
      </c>
      <c r="F21" s="8"/>
      <c r="G21" s="42">
        <v>223108</v>
      </c>
      <c r="H21" s="29">
        <f>+$G21/$G$84</f>
        <v>2.78885E-2</v>
      </c>
      <c r="I21" s="25">
        <f>ROUND(+$H21*$I$4,2)</f>
        <v>0</v>
      </c>
    </row>
    <row r="22" spans="2:9" ht="19.5" customHeight="1" x14ac:dyDescent="0.35">
      <c r="B22" s="6"/>
      <c r="C22" s="6"/>
      <c r="D22" s="2"/>
      <c r="E22" s="6" t="s">
        <v>11</v>
      </c>
      <c r="F22" s="8"/>
      <c r="G22" s="42">
        <v>2400</v>
      </c>
      <c r="H22" s="29">
        <f>+$G22/$G$84</f>
        <v>2.9999999999999997E-4</v>
      </c>
      <c r="I22" s="25">
        <f>ROUND(+$H22*$I$4,2)</f>
        <v>0</v>
      </c>
    </row>
    <row r="23" spans="2:9" ht="19.5" customHeight="1" x14ac:dyDescent="0.35">
      <c r="B23" s="6"/>
      <c r="C23" s="6"/>
      <c r="D23" s="6"/>
      <c r="E23" s="6" t="s">
        <v>23</v>
      </c>
      <c r="F23" s="6"/>
      <c r="G23" s="42">
        <v>500</v>
      </c>
      <c r="H23" s="29">
        <f>+$G23/$G$84</f>
        <v>6.2500000000000001E-5</v>
      </c>
      <c r="I23" s="25">
        <f>ROUND(+$H23*$I$4,2)</f>
        <v>0</v>
      </c>
    </row>
    <row r="24" spans="2:9" ht="19.5" customHeight="1" x14ac:dyDescent="0.35">
      <c r="B24" s="6"/>
      <c r="C24" s="6"/>
      <c r="D24" s="6"/>
      <c r="E24" s="6" t="s">
        <v>24</v>
      </c>
      <c r="F24" s="6"/>
      <c r="G24" s="42">
        <v>208766</v>
      </c>
      <c r="H24" s="29">
        <f>+$G24/$G$84</f>
        <v>2.6095750000000001E-2</v>
      </c>
      <c r="I24" s="25">
        <f>ROUND(+$H24*$I$4,2)</f>
        <v>0</v>
      </c>
    </row>
    <row r="25" spans="2:9" ht="19.5" customHeight="1" x14ac:dyDescent="0.35">
      <c r="B25" s="6"/>
      <c r="C25" s="6" t="s">
        <v>51</v>
      </c>
      <c r="D25" s="2"/>
      <c r="E25" s="8"/>
      <c r="F25" s="8"/>
      <c r="G25" s="33"/>
    </row>
    <row r="26" spans="2:9" ht="19.5" customHeight="1" x14ac:dyDescent="0.35">
      <c r="B26" s="6"/>
      <c r="C26" s="6"/>
      <c r="D26" s="6"/>
      <c r="E26" s="6" t="s">
        <v>52</v>
      </c>
      <c r="F26" s="6"/>
      <c r="G26" s="42">
        <v>0</v>
      </c>
      <c r="H26" s="29">
        <f t="shared" ref="H26:H36" si="3">+$G26/$G$84</f>
        <v>0</v>
      </c>
      <c r="I26" s="25">
        <f t="shared" ref="I26:I36" si="4">ROUND(+$H26*$I$4,2)</f>
        <v>0</v>
      </c>
    </row>
    <row r="27" spans="2:9" ht="19.5" customHeight="1" x14ac:dyDescent="0.35">
      <c r="B27" s="6"/>
      <c r="C27" s="6"/>
      <c r="D27" s="6"/>
      <c r="E27" s="6" t="s">
        <v>53</v>
      </c>
      <c r="F27" s="6"/>
      <c r="G27" s="42">
        <v>90832</v>
      </c>
      <c r="H27" s="29">
        <f t="shared" si="3"/>
        <v>1.1354E-2</v>
      </c>
      <c r="I27" s="25">
        <f t="shared" si="4"/>
        <v>0</v>
      </c>
    </row>
    <row r="28" spans="2:9" ht="19.5" customHeight="1" x14ac:dyDescent="0.35">
      <c r="B28" s="6"/>
      <c r="C28" s="6"/>
      <c r="D28" s="6"/>
      <c r="E28" s="6" t="s">
        <v>19</v>
      </c>
      <c r="F28" s="6"/>
      <c r="G28" s="42">
        <v>10238</v>
      </c>
      <c r="H28" s="29">
        <f t="shared" si="3"/>
        <v>1.2797500000000001E-3</v>
      </c>
      <c r="I28" s="25">
        <f t="shared" si="4"/>
        <v>0</v>
      </c>
    </row>
    <row r="29" spans="2:9" ht="19.5" customHeight="1" x14ac:dyDescent="0.35">
      <c r="B29" s="6"/>
      <c r="C29" s="6"/>
      <c r="D29" s="6"/>
      <c r="E29" s="6" t="s">
        <v>20</v>
      </c>
      <c r="F29" s="6"/>
      <c r="G29" s="42">
        <v>250</v>
      </c>
      <c r="H29" s="29">
        <f t="shared" si="3"/>
        <v>3.1250000000000001E-5</v>
      </c>
      <c r="I29" s="25">
        <f t="shared" si="4"/>
        <v>0</v>
      </c>
    </row>
    <row r="30" spans="2:9" ht="19.5" customHeight="1" x14ac:dyDescent="0.35">
      <c r="B30" s="6"/>
      <c r="C30" s="6"/>
      <c r="D30" s="6"/>
      <c r="E30" s="6" t="s">
        <v>21</v>
      </c>
      <c r="F30" s="6"/>
      <c r="G30" s="42">
        <v>2000</v>
      </c>
      <c r="H30" s="29">
        <f t="shared" si="3"/>
        <v>2.5000000000000001E-4</v>
      </c>
      <c r="I30" s="25">
        <f t="shared" si="4"/>
        <v>0</v>
      </c>
    </row>
    <row r="31" spans="2:9" ht="19.5" customHeight="1" x14ac:dyDescent="0.35">
      <c r="B31" s="6"/>
      <c r="C31" s="6"/>
      <c r="D31" s="6"/>
      <c r="E31" s="6" t="s">
        <v>22</v>
      </c>
      <c r="F31" s="6"/>
      <c r="G31" s="42">
        <v>500</v>
      </c>
      <c r="H31" s="29">
        <f t="shared" si="3"/>
        <v>6.2500000000000001E-5</v>
      </c>
      <c r="I31" s="25">
        <f t="shared" si="4"/>
        <v>0</v>
      </c>
    </row>
    <row r="32" spans="2:9" ht="19.5" customHeight="1" x14ac:dyDescent="0.35">
      <c r="B32" s="6"/>
      <c r="C32" s="6"/>
      <c r="D32" s="6"/>
      <c r="E32" s="6" t="s">
        <v>12</v>
      </c>
      <c r="F32" s="6"/>
      <c r="G32" s="42">
        <v>54612</v>
      </c>
      <c r="H32" s="29">
        <f t="shared" si="3"/>
        <v>6.8265000000000001E-3</v>
      </c>
      <c r="I32" s="25">
        <f t="shared" si="4"/>
        <v>0</v>
      </c>
    </row>
    <row r="33" spans="2:9" ht="19.5" customHeight="1" x14ac:dyDescent="0.35">
      <c r="B33" s="6"/>
      <c r="C33" s="6"/>
      <c r="D33" s="6"/>
      <c r="E33" s="6" t="s">
        <v>69</v>
      </c>
      <c r="F33" s="6"/>
      <c r="G33" s="42">
        <v>2000</v>
      </c>
      <c r="H33" s="29">
        <f t="shared" si="3"/>
        <v>2.5000000000000001E-4</v>
      </c>
      <c r="I33" s="25">
        <f t="shared" si="4"/>
        <v>0</v>
      </c>
    </row>
    <row r="34" spans="2:9" ht="19.5" customHeight="1" x14ac:dyDescent="0.35">
      <c r="B34" s="6"/>
      <c r="C34" s="6"/>
      <c r="D34" s="6"/>
      <c r="E34" s="6" t="s">
        <v>15</v>
      </c>
      <c r="F34" s="6"/>
      <c r="G34" s="42">
        <v>21213</v>
      </c>
      <c r="H34" s="29">
        <f t="shared" si="3"/>
        <v>2.6516249999999999E-3</v>
      </c>
      <c r="I34" s="25">
        <f t="shared" si="4"/>
        <v>0</v>
      </c>
    </row>
    <row r="35" spans="2:9" ht="19.5" customHeight="1" x14ac:dyDescent="0.35">
      <c r="B35" s="6"/>
      <c r="C35" s="6"/>
      <c r="D35" s="6"/>
      <c r="E35" s="6" t="s">
        <v>54</v>
      </c>
      <c r="F35" s="6"/>
      <c r="G35" s="42">
        <v>1000</v>
      </c>
      <c r="H35" s="29">
        <f t="shared" si="3"/>
        <v>1.25E-4</v>
      </c>
      <c r="I35" s="25">
        <f t="shared" si="4"/>
        <v>0</v>
      </c>
    </row>
    <row r="36" spans="2:9" ht="19.5" customHeight="1" x14ac:dyDescent="0.35">
      <c r="B36" s="6"/>
      <c r="C36" s="6"/>
      <c r="D36" s="6"/>
      <c r="E36" s="6" t="s">
        <v>16</v>
      </c>
      <c r="F36" s="6"/>
      <c r="G36" s="32">
        <v>0</v>
      </c>
      <c r="H36" s="29">
        <f t="shared" si="3"/>
        <v>0</v>
      </c>
      <c r="I36" s="25">
        <f t="shared" si="4"/>
        <v>0</v>
      </c>
    </row>
    <row r="37" spans="2:9" ht="19.5" customHeight="1" x14ac:dyDescent="0.35">
      <c r="B37" s="6"/>
      <c r="C37" s="6" t="s">
        <v>55</v>
      </c>
      <c r="D37" s="2"/>
      <c r="E37" s="8"/>
      <c r="F37" s="8"/>
      <c r="G37" s="33"/>
    </row>
    <row r="38" spans="2:9" ht="19.5" customHeight="1" x14ac:dyDescent="0.35">
      <c r="B38" s="6"/>
      <c r="C38" s="6"/>
      <c r="D38" s="6"/>
      <c r="E38" s="6" t="s">
        <v>17</v>
      </c>
      <c r="F38" s="6"/>
      <c r="G38" s="35">
        <v>500</v>
      </c>
      <c r="H38" s="29">
        <f>+$G38/$G$84</f>
        <v>6.2500000000000001E-5</v>
      </c>
      <c r="I38" s="25">
        <f>ROUND(+$H38*$I$4,2)</f>
        <v>0</v>
      </c>
    </row>
    <row r="39" spans="2:9" ht="19.5" customHeight="1" x14ac:dyDescent="0.35">
      <c r="B39" s="6"/>
      <c r="C39" s="6"/>
      <c r="D39" s="6"/>
      <c r="E39" s="6" t="s">
        <v>70</v>
      </c>
      <c r="F39" s="6"/>
      <c r="G39" s="35">
        <v>500</v>
      </c>
      <c r="H39" s="29">
        <f>+$G39/$G$84</f>
        <v>6.2500000000000001E-5</v>
      </c>
      <c r="I39" s="25">
        <f>ROUND(+$H39*$I$4,2)</f>
        <v>0</v>
      </c>
    </row>
    <row r="40" spans="2:9" ht="19.5" customHeight="1" x14ac:dyDescent="0.35">
      <c r="B40" s="6"/>
      <c r="C40" s="6"/>
      <c r="D40" s="6"/>
      <c r="E40" s="6" t="s">
        <v>13</v>
      </c>
      <c r="F40" s="6"/>
      <c r="G40" s="35">
        <v>0</v>
      </c>
      <c r="H40" s="29">
        <f>+$G40/$G$84</f>
        <v>0</v>
      </c>
      <c r="I40" s="25">
        <f>ROUND(+$H40*$I$4,2)</f>
        <v>0</v>
      </c>
    </row>
    <row r="41" spans="2:9" ht="19.5" customHeight="1" x14ac:dyDescent="0.35">
      <c r="B41" s="6"/>
      <c r="C41" s="6"/>
      <c r="D41" s="2"/>
      <c r="E41" s="6" t="s">
        <v>56</v>
      </c>
      <c r="F41" s="6"/>
      <c r="G41" s="35">
        <v>500</v>
      </c>
      <c r="H41" s="29">
        <f>+$G41/$G$84</f>
        <v>6.2500000000000001E-5</v>
      </c>
      <c r="I41" s="25">
        <f>ROUND(+$H41*$I$4,2)</f>
        <v>0</v>
      </c>
    </row>
    <row r="42" spans="2:9" ht="19.5" customHeight="1" x14ac:dyDescent="0.35">
      <c r="B42" s="6"/>
      <c r="C42" s="6"/>
      <c r="D42" s="6"/>
      <c r="E42" s="6" t="s">
        <v>14</v>
      </c>
      <c r="F42" s="6"/>
      <c r="G42" s="35">
        <v>3500</v>
      </c>
      <c r="H42" s="29">
        <f>+$G42/$G$84</f>
        <v>4.3750000000000001E-4</v>
      </c>
      <c r="I42" s="25">
        <f>ROUND(+$H42*$I$4,2)</f>
        <v>0</v>
      </c>
    </row>
    <row r="43" spans="2:9" ht="19.5" customHeight="1" x14ac:dyDescent="0.35">
      <c r="B43" s="6"/>
      <c r="C43" s="6" t="s">
        <v>57</v>
      </c>
      <c r="D43" s="2"/>
      <c r="E43" s="6"/>
      <c r="F43" s="6"/>
      <c r="G43" s="33"/>
    </row>
    <row r="44" spans="2:9" ht="19.5" customHeight="1" x14ac:dyDescent="0.35">
      <c r="B44" s="6"/>
      <c r="C44" s="2"/>
      <c r="D44" s="6"/>
      <c r="E44" s="6" t="s">
        <v>18</v>
      </c>
      <c r="F44" s="6"/>
      <c r="G44" s="35">
        <v>41167</v>
      </c>
      <c r="H44" s="29">
        <f>+$G44/$G$84</f>
        <v>5.1458750000000003E-3</v>
      </c>
      <c r="I44" s="25">
        <f>ROUND(+$H44*$I$4,2)</f>
        <v>0</v>
      </c>
    </row>
    <row r="45" spans="2:9" ht="19.5" customHeight="1" x14ac:dyDescent="0.35">
      <c r="B45" s="6"/>
      <c r="C45" s="6"/>
      <c r="D45" s="6"/>
      <c r="E45" s="6" t="s">
        <v>25</v>
      </c>
      <c r="F45" s="6"/>
      <c r="G45" s="35">
        <v>1200</v>
      </c>
      <c r="H45" s="29">
        <f>+$G45/$G$84</f>
        <v>1.4999999999999999E-4</v>
      </c>
      <c r="I45" s="25">
        <f>ROUND(+$H45*$I$4,2)</f>
        <v>0</v>
      </c>
    </row>
    <row r="46" spans="2:9" ht="19.5" customHeight="1" x14ac:dyDescent="0.35">
      <c r="B46" s="6"/>
      <c r="C46" s="6"/>
      <c r="D46" s="6"/>
      <c r="E46" s="6" t="s">
        <v>26</v>
      </c>
      <c r="F46" s="6"/>
      <c r="G46" s="35">
        <v>900</v>
      </c>
      <c r="H46" s="29">
        <f>+$G46/$G$84</f>
        <v>1.125E-4</v>
      </c>
      <c r="I46" s="25">
        <f>ROUND(+$H46*$I$4,2)</f>
        <v>0</v>
      </c>
    </row>
    <row r="47" spans="2:9" ht="19.5" customHeight="1" x14ac:dyDescent="0.35">
      <c r="B47" s="6"/>
      <c r="C47" s="6"/>
      <c r="D47" s="6"/>
      <c r="E47" s="6" t="s">
        <v>27</v>
      </c>
      <c r="F47" s="6"/>
      <c r="G47" s="35">
        <v>500</v>
      </c>
      <c r="H47" s="29">
        <f>+$G47/$G$84</f>
        <v>6.2500000000000001E-5</v>
      </c>
      <c r="I47" s="25">
        <f>ROUND(+$H47*$I$4,2)</f>
        <v>0</v>
      </c>
    </row>
    <row r="48" spans="2:9" ht="19.5" customHeight="1" x14ac:dyDescent="0.35">
      <c r="B48" s="6"/>
      <c r="C48" s="6"/>
      <c r="D48" s="6"/>
      <c r="E48" s="6" t="s">
        <v>28</v>
      </c>
      <c r="F48" s="6"/>
      <c r="G48" s="35">
        <v>2900</v>
      </c>
      <c r="H48" s="29">
        <f>+$G48/$G$84</f>
        <v>3.6249999999999998E-4</v>
      </c>
      <c r="I48" s="25">
        <f>ROUND(+$H48*$I$4,2)</f>
        <v>0</v>
      </c>
    </row>
    <row r="49" spans="2:9" ht="19.5" customHeight="1" x14ac:dyDescent="0.35">
      <c r="B49" s="6"/>
      <c r="C49" s="3"/>
      <c r="D49" s="2"/>
      <c r="E49" s="2"/>
      <c r="F49" s="7" t="s">
        <v>29</v>
      </c>
      <c r="G49" s="34">
        <f>SUM(G21:G48)</f>
        <v>669086</v>
      </c>
      <c r="H49" s="19">
        <f>SUM(H21:H48)</f>
        <v>8.3635749999999953E-2</v>
      </c>
      <c r="I49" s="34">
        <f>SUM(I21:I48)</f>
        <v>0</v>
      </c>
    </row>
    <row r="50" spans="2:9" ht="19.5" customHeight="1" x14ac:dyDescent="0.35">
      <c r="B50" s="6"/>
      <c r="C50" s="6"/>
      <c r="D50" s="6"/>
      <c r="E50" s="7"/>
      <c r="F50" s="7"/>
      <c r="G50" s="33"/>
      <c r="H50" s="28"/>
      <c r="I50" s="33"/>
    </row>
    <row r="51" spans="2:9" ht="19.5" customHeight="1" x14ac:dyDescent="0.35">
      <c r="B51" s="6"/>
      <c r="C51" s="6" t="s">
        <v>58</v>
      </c>
      <c r="D51" s="2"/>
      <c r="E51" s="7"/>
      <c r="F51" s="7"/>
      <c r="G51" s="34">
        <v>505750</v>
      </c>
      <c r="H51" s="18">
        <f>+$G51/$G$84</f>
        <v>6.3218750000000004E-2</v>
      </c>
      <c r="I51" s="24">
        <f>ROUND(+$H51*$I$4,2)</f>
        <v>0</v>
      </c>
    </row>
    <row r="52" spans="2:9" ht="19.5" customHeight="1" x14ac:dyDescent="0.35">
      <c r="B52" s="6"/>
      <c r="C52" s="6"/>
      <c r="D52" s="6"/>
      <c r="E52" s="7"/>
      <c r="F52" s="7"/>
      <c r="G52" s="33"/>
    </row>
    <row r="53" spans="2:9" ht="19.5" customHeight="1" x14ac:dyDescent="0.35">
      <c r="B53" s="8"/>
      <c r="C53" s="6" t="s">
        <v>59</v>
      </c>
      <c r="D53" s="6"/>
      <c r="E53" s="6"/>
      <c r="F53" s="6"/>
      <c r="G53" s="33"/>
    </row>
    <row r="54" spans="2:9" ht="19.5" customHeight="1" x14ac:dyDescent="0.35">
      <c r="B54" s="6"/>
      <c r="C54" s="6"/>
      <c r="D54" s="6"/>
      <c r="E54" s="6" t="s">
        <v>30</v>
      </c>
      <c r="F54" s="6"/>
      <c r="G54" s="35">
        <v>115877</v>
      </c>
      <c r="H54" s="29">
        <f t="shared" ref="H54:H60" si="5">+$G54/$G$84</f>
        <v>1.4484624999999999E-2</v>
      </c>
      <c r="I54" s="25">
        <f t="shared" ref="I54:I60" si="6">ROUND(+$H54*$I$4,2)</f>
        <v>0</v>
      </c>
    </row>
    <row r="55" spans="2:9" ht="19.5" customHeight="1" x14ac:dyDescent="0.35">
      <c r="B55" s="6"/>
      <c r="C55" s="6"/>
      <c r="D55" s="6"/>
      <c r="E55" s="6" t="s">
        <v>33</v>
      </c>
      <c r="F55" s="6"/>
      <c r="G55" s="35">
        <v>29560</v>
      </c>
      <c r="H55" s="29">
        <f t="shared" si="5"/>
        <v>3.6949999999999999E-3</v>
      </c>
      <c r="I55" s="25">
        <f t="shared" si="6"/>
        <v>0</v>
      </c>
    </row>
    <row r="56" spans="2:9" ht="19.5" customHeight="1" x14ac:dyDescent="0.35">
      <c r="B56" s="6"/>
      <c r="C56" s="6"/>
      <c r="D56" s="6"/>
      <c r="E56" s="6" t="s">
        <v>34</v>
      </c>
      <c r="F56" s="6"/>
      <c r="G56" s="35">
        <v>100000</v>
      </c>
      <c r="H56" s="29">
        <f t="shared" si="5"/>
        <v>1.2500000000000001E-2</v>
      </c>
      <c r="I56" s="25">
        <f t="shared" si="6"/>
        <v>0</v>
      </c>
    </row>
    <row r="57" spans="2:9" ht="19.5" customHeight="1" x14ac:dyDescent="0.35">
      <c r="B57" s="6"/>
      <c r="C57" s="6"/>
      <c r="D57" s="6"/>
      <c r="E57" s="6" t="s">
        <v>35</v>
      </c>
      <c r="F57" s="6"/>
      <c r="G57" s="35">
        <v>1500</v>
      </c>
      <c r="H57" s="29">
        <f t="shared" si="5"/>
        <v>1.875E-4</v>
      </c>
      <c r="I57" s="25">
        <f t="shared" si="6"/>
        <v>0</v>
      </c>
    </row>
    <row r="58" spans="2:9" ht="19.5" customHeight="1" x14ac:dyDescent="0.35">
      <c r="B58" s="6"/>
      <c r="C58" s="6"/>
      <c r="D58" s="6"/>
      <c r="E58" s="6" t="s">
        <v>36</v>
      </c>
      <c r="F58" s="6"/>
      <c r="G58" s="35">
        <v>222301</v>
      </c>
      <c r="H58" s="29">
        <f t="shared" si="5"/>
        <v>2.7787625E-2</v>
      </c>
      <c r="I58" s="25">
        <f t="shared" si="6"/>
        <v>0</v>
      </c>
    </row>
    <row r="59" spans="2:9" ht="19.5" customHeight="1" x14ac:dyDescent="0.35">
      <c r="B59" s="6"/>
      <c r="C59" s="6"/>
      <c r="D59" s="6"/>
      <c r="E59" s="6" t="s">
        <v>47</v>
      </c>
      <c r="F59" s="6"/>
      <c r="G59" s="35">
        <v>0</v>
      </c>
      <c r="H59" s="29">
        <f t="shared" si="5"/>
        <v>0</v>
      </c>
      <c r="I59" s="25">
        <f t="shared" si="6"/>
        <v>0</v>
      </c>
    </row>
    <row r="60" spans="2:9" ht="19.5" customHeight="1" x14ac:dyDescent="0.35">
      <c r="B60" s="6"/>
      <c r="C60" s="6"/>
      <c r="D60" s="6"/>
      <c r="E60" s="6" t="s">
        <v>37</v>
      </c>
      <c r="F60" s="6"/>
      <c r="G60" s="35">
        <v>5000</v>
      </c>
      <c r="H60" s="29">
        <f t="shared" si="5"/>
        <v>6.2500000000000001E-4</v>
      </c>
      <c r="I60" s="25">
        <f t="shared" si="6"/>
        <v>0</v>
      </c>
    </row>
    <row r="61" spans="2:9" ht="19.5" customHeight="1" x14ac:dyDescent="0.35">
      <c r="B61" s="6"/>
      <c r="C61" s="6"/>
      <c r="D61" s="2"/>
      <c r="E61" s="2"/>
      <c r="F61" s="6" t="s">
        <v>38</v>
      </c>
      <c r="G61" s="34">
        <f>SUM(G54:G60)</f>
        <v>474238</v>
      </c>
      <c r="H61" s="19">
        <f>SUM(H54:H60)</f>
        <v>5.9279749999999999E-2</v>
      </c>
      <c r="I61" s="34">
        <f>SUM(I54:I60)</f>
        <v>0</v>
      </c>
    </row>
    <row r="62" spans="2:9" ht="19.5" customHeight="1" x14ac:dyDescent="0.35">
      <c r="B62" s="6"/>
      <c r="C62" s="6"/>
      <c r="D62" s="6"/>
      <c r="E62" s="6"/>
      <c r="F62" s="6"/>
      <c r="G62" s="33"/>
    </row>
    <row r="63" spans="2:9" ht="19.5" customHeight="1" x14ac:dyDescent="0.4">
      <c r="B63" s="6"/>
      <c r="C63" s="12" t="s">
        <v>60</v>
      </c>
      <c r="D63" s="6"/>
      <c r="E63" s="6"/>
      <c r="F63" s="6"/>
      <c r="G63" s="33"/>
    </row>
    <row r="64" spans="2:9" ht="19.5" customHeight="1" x14ac:dyDescent="0.35">
      <c r="B64" s="6"/>
      <c r="C64" s="6"/>
      <c r="D64" s="8"/>
      <c r="E64" s="6" t="s">
        <v>31</v>
      </c>
      <c r="F64" s="6"/>
      <c r="G64" s="35">
        <v>93000</v>
      </c>
      <c r="H64" s="29">
        <f>+$G64/$G$84</f>
        <v>1.1625E-2</v>
      </c>
      <c r="I64" s="25">
        <f>ROUND(+$H64*$I$4,2)</f>
        <v>0</v>
      </c>
    </row>
    <row r="65" spans="2:9" ht="19.5" customHeight="1" x14ac:dyDescent="0.35">
      <c r="B65" s="6"/>
      <c r="C65" s="6"/>
      <c r="D65" s="6"/>
      <c r="E65" s="6" t="s">
        <v>32</v>
      </c>
      <c r="F65" s="6"/>
      <c r="G65" s="35">
        <v>1596950</v>
      </c>
      <c r="H65" s="29">
        <f>+$G65/$G$84</f>
        <v>0.19961875000000001</v>
      </c>
      <c r="I65" s="25">
        <f>ROUND(+$H65*$I$4,2)</f>
        <v>0</v>
      </c>
    </row>
    <row r="66" spans="2:9" ht="19.5" customHeight="1" x14ac:dyDescent="0.35">
      <c r="B66" s="6"/>
      <c r="C66" s="3"/>
      <c r="D66" s="2"/>
      <c r="E66" s="2"/>
      <c r="F66" s="7" t="s">
        <v>61</v>
      </c>
      <c r="G66" s="34">
        <f>SUM(G64:G65)</f>
        <v>1689950</v>
      </c>
      <c r="H66" s="19">
        <f>SUM(H64:H65)</f>
        <v>0.21124375000000001</v>
      </c>
      <c r="I66" s="34">
        <f>SUM(I64:I65)</f>
        <v>0</v>
      </c>
    </row>
    <row r="67" spans="2:9" ht="19.5" customHeight="1" x14ac:dyDescent="0.35">
      <c r="B67" s="8"/>
      <c r="C67" s="8"/>
      <c r="D67" s="8"/>
      <c r="E67" s="6"/>
      <c r="F67" s="6"/>
      <c r="G67" s="33"/>
    </row>
    <row r="68" spans="2:9" ht="19.5" customHeight="1" x14ac:dyDescent="0.35">
      <c r="B68" s="8"/>
      <c r="C68" s="6" t="s">
        <v>62</v>
      </c>
      <c r="D68" s="6"/>
      <c r="E68" s="8"/>
      <c r="F68" s="8"/>
      <c r="G68" s="33"/>
    </row>
    <row r="69" spans="2:9" ht="19.5" customHeight="1" x14ac:dyDescent="0.35">
      <c r="B69" s="8"/>
      <c r="C69" s="8"/>
      <c r="D69" s="8"/>
      <c r="E69" s="6" t="s">
        <v>43</v>
      </c>
      <c r="F69" s="6"/>
      <c r="G69" s="35">
        <v>255046</v>
      </c>
      <c r="H69" s="29">
        <f t="shared" ref="H69:H76" si="7">+$G69/$G$84</f>
        <v>3.1880749999999999E-2</v>
      </c>
      <c r="I69" s="25">
        <f t="shared" ref="I69:I76" si="8">ROUND(+$H69*$I$4,2)</f>
        <v>0</v>
      </c>
    </row>
    <row r="70" spans="2:9" ht="19.5" customHeight="1" x14ac:dyDescent="0.35">
      <c r="B70" s="8"/>
      <c r="C70" s="8"/>
      <c r="D70" s="8"/>
      <c r="E70" s="6" t="s">
        <v>41</v>
      </c>
      <c r="F70" s="6"/>
      <c r="G70" s="35">
        <v>207894</v>
      </c>
      <c r="H70" s="29">
        <f t="shared" si="7"/>
        <v>2.5986749999999999E-2</v>
      </c>
      <c r="I70" s="25">
        <f t="shared" si="8"/>
        <v>0</v>
      </c>
    </row>
    <row r="71" spans="2:9" ht="19.5" customHeight="1" x14ac:dyDescent="0.35">
      <c r="B71" s="8"/>
      <c r="C71" s="8"/>
      <c r="D71" s="8"/>
      <c r="E71" s="6" t="s">
        <v>42</v>
      </c>
      <c r="F71" s="6"/>
      <c r="G71" s="35">
        <v>371208</v>
      </c>
      <c r="H71" s="29">
        <f t="shared" si="7"/>
        <v>4.6400999999999998E-2</v>
      </c>
      <c r="I71" s="25">
        <f t="shared" si="8"/>
        <v>0</v>
      </c>
    </row>
    <row r="72" spans="2:9" ht="19.5" customHeight="1" x14ac:dyDescent="0.35">
      <c r="B72" s="8"/>
      <c r="C72" s="8"/>
      <c r="D72" s="8"/>
      <c r="E72" s="10" t="s">
        <v>40</v>
      </c>
      <c r="F72" s="10"/>
      <c r="G72" s="35">
        <v>283300</v>
      </c>
      <c r="H72" s="29">
        <f t="shared" si="7"/>
        <v>3.54125E-2</v>
      </c>
      <c r="I72" s="25">
        <f t="shared" si="8"/>
        <v>0</v>
      </c>
    </row>
    <row r="73" spans="2:9" ht="19.5" customHeight="1" x14ac:dyDescent="0.35">
      <c r="B73" s="8"/>
      <c r="C73" s="8"/>
      <c r="D73" s="8"/>
      <c r="E73" s="6" t="s">
        <v>44</v>
      </c>
      <c r="F73" s="6"/>
      <c r="G73" s="35">
        <v>34000</v>
      </c>
      <c r="H73" s="29">
        <f t="shared" si="7"/>
        <v>4.2500000000000003E-3</v>
      </c>
      <c r="I73" s="25">
        <f t="shared" si="8"/>
        <v>0</v>
      </c>
    </row>
    <row r="74" spans="2:9" ht="19.5" customHeight="1" x14ac:dyDescent="0.35">
      <c r="B74" s="8"/>
      <c r="C74" s="8"/>
      <c r="D74" s="8"/>
      <c r="E74" s="6" t="s">
        <v>45</v>
      </c>
      <c r="F74" s="6"/>
      <c r="G74" s="35">
        <v>65000</v>
      </c>
      <c r="H74" s="29">
        <f t="shared" si="7"/>
        <v>8.1250000000000003E-3</v>
      </c>
      <c r="I74" s="25">
        <f t="shared" si="8"/>
        <v>0</v>
      </c>
    </row>
    <row r="75" spans="2:9" ht="19.5" customHeight="1" x14ac:dyDescent="0.35">
      <c r="B75" s="6"/>
      <c r="C75" s="6"/>
      <c r="D75" s="6"/>
      <c r="E75" s="6" t="s">
        <v>39</v>
      </c>
      <c r="F75" s="6"/>
      <c r="G75" s="35">
        <v>295976</v>
      </c>
      <c r="H75" s="29">
        <f t="shared" si="7"/>
        <v>3.6997000000000002E-2</v>
      </c>
      <c r="I75" s="25">
        <f t="shared" si="8"/>
        <v>0</v>
      </c>
    </row>
    <row r="76" spans="2:9" ht="19.5" customHeight="1" x14ac:dyDescent="0.35">
      <c r="B76" s="8"/>
      <c r="C76" s="8"/>
      <c r="D76" s="8"/>
      <c r="E76" s="6" t="s">
        <v>63</v>
      </c>
      <c r="F76" s="6"/>
      <c r="G76" s="35">
        <v>0</v>
      </c>
      <c r="H76" s="29">
        <f t="shared" si="7"/>
        <v>0</v>
      </c>
      <c r="I76" s="25">
        <f t="shared" si="8"/>
        <v>0</v>
      </c>
    </row>
    <row r="77" spans="2:9" ht="19.5" customHeight="1" x14ac:dyDescent="0.35">
      <c r="B77" s="8"/>
      <c r="C77" s="3"/>
      <c r="D77" s="2"/>
      <c r="E77" s="2"/>
      <c r="F77" s="6" t="s">
        <v>46</v>
      </c>
      <c r="G77" s="34">
        <f>SUM(G69:G76)</f>
        <v>1512424</v>
      </c>
      <c r="H77" s="19">
        <f>SUM(H69:H76)</f>
        <v>0.189053</v>
      </c>
      <c r="I77" s="34">
        <f>SUM(I69:I76)</f>
        <v>0</v>
      </c>
    </row>
    <row r="78" spans="2:9" ht="19.5" customHeight="1" x14ac:dyDescent="0.35">
      <c r="B78" s="8"/>
      <c r="C78" s="3"/>
      <c r="D78" s="6"/>
      <c r="E78" s="11"/>
      <c r="F78" s="11"/>
      <c r="G78" s="33"/>
    </row>
    <row r="79" spans="2:9" ht="19.5" customHeight="1" thickBot="1" x14ac:dyDescent="0.45">
      <c r="B79" s="8"/>
      <c r="C79" s="7" t="s">
        <v>64</v>
      </c>
      <c r="D79" s="8"/>
      <c r="E79" s="11"/>
      <c r="F79" s="11"/>
      <c r="G79" s="22">
        <f>G77+G66+G61+G51+G49</f>
        <v>4851448</v>
      </c>
      <c r="H79" s="20">
        <f>H77+H66+H61+H51+H49</f>
        <v>0.60643099999999994</v>
      </c>
      <c r="I79" s="22">
        <f>I77+I66+I61+I51+I49</f>
        <v>0</v>
      </c>
    </row>
    <row r="80" spans="2:9" ht="19.5" customHeight="1" x14ac:dyDescent="0.35">
      <c r="B80" s="8"/>
      <c r="C80" s="7"/>
      <c r="D80" s="8"/>
      <c r="E80" s="11"/>
      <c r="F80" s="11"/>
      <c r="G80" s="33"/>
    </row>
    <row r="81" spans="2:9" ht="19.5" customHeight="1" x14ac:dyDescent="0.35">
      <c r="B81" s="8"/>
      <c r="C81" s="7"/>
      <c r="D81" s="8" t="s">
        <v>71</v>
      </c>
      <c r="E81" s="11"/>
      <c r="F81" s="11"/>
      <c r="G81" s="43">
        <v>0</v>
      </c>
      <c r="I81" s="25">
        <f>ROUND(+$H81*$I$4,2)</f>
        <v>0</v>
      </c>
    </row>
    <row r="82" spans="2:9" ht="19.5" customHeight="1" x14ac:dyDescent="0.4">
      <c r="B82" s="6"/>
      <c r="C82" s="6"/>
      <c r="D82" s="15" t="s">
        <v>65</v>
      </c>
      <c r="E82" s="15"/>
      <c r="F82" s="8"/>
      <c r="G82" s="34">
        <v>1546785</v>
      </c>
      <c r="H82" s="18">
        <f>+$G82/$G$84</f>
        <v>0.19334812500000001</v>
      </c>
      <c r="I82" s="24">
        <f>ROUND(+$H82*$I$4,2)</f>
        <v>0</v>
      </c>
    </row>
    <row r="83" spans="2:9" x14ac:dyDescent="0.35">
      <c r="B83" s="8"/>
      <c r="C83" s="8"/>
      <c r="D83" s="8"/>
      <c r="E83" s="8"/>
      <c r="F83" s="8"/>
      <c r="G83" s="33"/>
      <c r="H83" s="28"/>
      <c r="I83" s="33"/>
    </row>
    <row r="84" spans="2:9" ht="20.5" thickBot="1" x14ac:dyDescent="0.45">
      <c r="B84" s="14" t="s">
        <v>66</v>
      </c>
      <c r="C84" s="8"/>
      <c r="D84" s="8"/>
      <c r="E84" s="8"/>
      <c r="F84" s="8"/>
      <c r="G84" s="17">
        <f>G82+G79+G17-G81</f>
        <v>8000000</v>
      </c>
      <c r="H84" s="27">
        <f>H82+H79+H17+H81</f>
        <v>1</v>
      </c>
      <c r="I84" s="17">
        <f>I82+I79+I17+I81</f>
        <v>0</v>
      </c>
    </row>
    <row r="85" spans="2:9" ht="18" thickTop="1" x14ac:dyDescent="0.35">
      <c r="B85" s="2"/>
      <c r="C85" s="2"/>
      <c r="D85" s="2"/>
      <c r="E85" s="2"/>
      <c r="F85" s="2"/>
      <c r="G85" s="33"/>
    </row>
    <row r="86" spans="2:9" x14ac:dyDescent="0.35">
      <c r="B86" s="2"/>
      <c r="C86" s="2"/>
      <c r="D86" s="2"/>
      <c r="E86" s="2"/>
      <c r="F86" s="2"/>
      <c r="G86" s="33"/>
    </row>
    <row r="89" spans="2:9" x14ac:dyDescent="0.35">
      <c r="B89" s="2"/>
      <c r="C89" s="2"/>
      <c r="D89" s="2"/>
      <c r="E89" s="2"/>
      <c r="F89" s="2"/>
      <c r="G89" s="33"/>
    </row>
  </sheetData>
  <protectedRanges>
    <protectedRange sqref="I4" name="Range1"/>
  </protectedRanges>
  <pageMargins left="0.7" right="0.7" top="0.75" bottom="0.75" header="0.3" footer="0.3"/>
  <pageSetup scale="51" fitToHeight="0" orientation="portrait" r:id="rId1"/>
  <customProperties>
    <customPr name="DrillPoint.FROID" r:id="rId2"/>
    <customPr name="DrillPoint.Mode" r:id="rId3"/>
    <customPr name="DrillPoint.Subsheet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2025 MS Allocation Breakdown</vt:lpstr>
      <vt:lpstr>Sheet2</vt:lpstr>
      <vt:lpstr>Sheet3</vt:lpstr>
      <vt:lpstr>'2025 MS Allocation Breakdown'!Print_Area</vt:lpstr>
      <vt:lpstr>'2025 MS Allocation Breakdown'!Print_Titles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uny</dc:creator>
  <cp:lastModifiedBy>Bob Flask</cp:lastModifiedBy>
  <cp:lastPrinted>2019-01-23T19:26:35Z</cp:lastPrinted>
  <dcterms:created xsi:type="dcterms:W3CDTF">2014-03-31T14:59:57Z</dcterms:created>
  <dcterms:modified xsi:type="dcterms:W3CDTF">2025-02-10T19:36:35Z</dcterms:modified>
</cp:coreProperties>
</file>